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9195" tabRatio="743" activeTab="2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Сводная" sheetId="11" r:id="rId9"/>
  </sheets>
  <definedNames>
    <definedName name="_xlnm._FilterDatabase" localSheetId="7" hidden="1">'10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H9" i="18" l="1"/>
  <c r="P60" i="18"/>
  <c r="P60" i="5"/>
  <c r="P60" i="12"/>
  <c r="P60" i="13"/>
  <c r="P60" i="14"/>
  <c r="P60" i="15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H9" i="5"/>
  <c r="H9" i="12"/>
  <c r="H9" i="13"/>
  <c r="H9" i="14"/>
  <c r="H9" i="15"/>
  <c r="H9" i="16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6" i="18" l="1"/>
  <c r="R4" i="18"/>
  <c r="R5" i="18"/>
  <c r="N14" i="16"/>
  <c r="N11" i="16"/>
  <c r="N13" i="16"/>
  <c r="N12" i="16"/>
  <c r="K9" i="16"/>
  <c r="R2" i="16"/>
  <c r="O60" i="15"/>
  <c r="N60" i="15"/>
  <c r="O59" i="15"/>
  <c r="N59" i="15"/>
  <c r="O58" i="15"/>
  <c r="N58" i="15"/>
  <c r="O57" i="15"/>
  <c r="N57" i="15"/>
  <c r="O56" i="15"/>
  <c r="N56" i="15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O43" i="15"/>
  <c r="N43" i="15"/>
  <c r="O42" i="15"/>
  <c r="N42" i="15"/>
  <c r="O41" i="15"/>
  <c r="N41" i="15"/>
  <c r="O40" i="15"/>
  <c r="N40" i="15"/>
  <c r="O39" i="15"/>
  <c r="N39" i="15"/>
  <c r="O38" i="15"/>
  <c r="N38" i="15"/>
  <c r="O37" i="15"/>
  <c r="N37" i="15"/>
  <c r="O36" i="15"/>
  <c r="N36" i="15"/>
  <c r="O35" i="15"/>
  <c r="N35" i="15"/>
  <c r="O34" i="15"/>
  <c r="N34" i="15"/>
  <c r="O33" i="15"/>
  <c r="N33" i="15"/>
  <c r="O32" i="15"/>
  <c r="N32" i="15"/>
  <c r="O31" i="15"/>
  <c r="N31" i="15"/>
  <c r="O30" i="15"/>
  <c r="N30" i="15"/>
  <c r="O29" i="15"/>
  <c r="N29" i="15"/>
  <c r="O28" i="15"/>
  <c r="N28" i="15"/>
  <c r="O27" i="15"/>
  <c r="N27" i="15"/>
  <c r="O26" i="15"/>
  <c r="N26" i="15"/>
  <c r="O25" i="15"/>
  <c r="N25" i="15"/>
  <c r="O24" i="15"/>
  <c r="N24" i="15"/>
  <c r="O23" i="15"/>
  <c r="N23" i="15"/>
  <c r="O22" i="15"/>
  <c r="N22" i="15"/>
  <c r="N21" i="15"/>
  <c r="N20" i="15"/>
  <c r="N19" i="15"/>
  <c r="N18" i="15"/>
  <c r="N15" i="15"/>
  <c r="N11" i="15"/>
  <c r="N17" i="15"/>
  <c r="N14" i="15"/>
  <c r="N12" i="15"/>
  <c r="N13" i="15"/>
  <c r="N16" i="15"/>
  <c r="K9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N21" i="14"/>
  <c r="N20" i="14"/>
  <c r="N19" i="14"/>
  <c r="N17" i="14"/>
  <c r="N18" i="14"/>
  <c r="N12" i="14"/>
  <c r="N16" i="14"/>
  <c r="N11" i="14"/>
  <c r="N13" i="14"/>
  <c r="N15" i="14"/>
  <c r="N14" i="14"/>
  <c r="K9" i="14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O22" i="13"/>
  <c r="N22" i="13"/>
  <c r="N21" i="13"/>
  <c r="N20" i="13"/>
  <c r="N19" i="13"/>
  <c r="N18" i="13"/>
  <c r="N17" i="13"/>
  <c r="N12" i="13"/>
  <c r="N16" i="13"/>
  <c r="N11" i="13"/>
  <c r="N15" i="13"/>
  <c r="N14" i="13"/>
  <c r="N13" i="13"/>
  <c r="K9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N19" i="12"/>
  <c r="N18" i="12"/>
  <c r="N17" i="12"/>
  <c r="N16" i="12"/>
  <c r="N14" i="12"/>
  <c r="N12" i="12"/>
  <c r="N11" i="12"/>
  <c r="N13" i="12"/>
  <c r="N15" i="12"/>
  <c r="K9" i="12"/>
  <c r="R2" i="12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14" i="5"/>
  <c r="N12" i="5"/>
  <c r="N13" i="5"/>
  <c r="N15" i="5"/>
  <c r="N16" i="5"/>
  <c r="N17" i="5"/>
  <c r="N18" i="5"/>
  <c r="N19" i="5"/>
  <c r="N11" i="5"/>
  <c r="P18" i="13" l="1"/>
  <c r="P19" i="13"/>
  <c r="P18" i="15"/>
  <c r="P19" i="15"/>
  <c r="P18" i="12"/>
  <c r="P19" i="12"/>
  <c r="P17" i="14"/>
  <c r="P19" i="14"/>
  <c r="P12" i="13"/>
  <c r="P17" i="13"/>
  <c r="P15" i="15"/>
  <c r="P16" i="12"/>
  <c r="P17" i="12"/>
  <c r="P18" i="14"/>
  <c r="R8" i="18"/>
  <c r="P9" i="18" s="1"/>
  <c r="R9" i="18" s="1"/>
  <c r="P12" i="12"/>
  <c r="P14" i="12"/>
  <c r="P14" i="16"/>
  <c r="P14" i="15"/>
  <c r="P17" i="15"/>
  <c r="P16" i="14"/>
  <c r="P16" i="13"/>
  <c r="P13" i="16"/>
  <c r="P13" i="15"/>
  <c r="P15" i="14"/>
  <c r="P13" i="14"/>
  <c r="P14" i="13"/>
  <c r="P15" i="13"/>
  <c r="O21" i="15"/>
  <c r="O20" i="12"/>
  <c r="O20" i="13"/>
  <c r="O21" i="14"/>
  <c r="O21" i="13"/>
  <c r="O21" i="12"/>
  <c r="L9" i="12"/>
  <c r="P15" i="12" s="1"/>
  <c r="O14" i="12"/>
  <c r="O15" i="12"/>
  <c r="O19" i="12"/>
  <c r="O11" i="13"/>
  <c r="O18" i="13"/>
  <c r="L9" i="14"/>
  <c r="P14" i="14" s="1"/>
  <c r="O13" i="14"/>
  <c r="O18" i="14"/>
  <c r="O14" i="16"/>
  <c r="O11" i="16"/>
  <c r="O13" i="16"/>
  <c r="L9" i="16"/>
  <c r="P12" i="16" s="1"/>
  <c r="O12" i="16"/>
  <c r="O13" i="15"/>
  <c r="O11" i="15"/>
  <c r="O20" i="15"/>
  <c r="O14" i="15"/>
  <c r="O18" i="15"/>
  <c r="O12" i="15"/>
  <c r="O15" i="15"/>
  <c r="L9" i="15"/>
  <c r="P16" i="15" s="1"/>
  <c r="O16" i="15"/>
  <c r="O17" i="15"/>
  <c r="O19" i="15"/>
  <c r="L9" i="13"/>
  <c r="P13" i="13" s="1"/>
  <c r="O13" i="13"/>
  <c r="O16" i="13"/>
  <c r="O19" i="13"/>
  <c r="O11" i="14"/>
  <c r="O17" i="14"/>
  <c r="O15" i="13"/>
  <c r="O17" i="13"/>
  <c r="O15" i="14"/>
  <c r="O12" i="14"/>
  <c r="O20" i="14"/>
  <c r="O14" i="13"/>
  <c r="O12" i="13"/>
  <c r="O14" i="14"/>
  <c r="O16" i="14"/>
  <c r="O19" i="14"/>
  <c r="O12" i="12"/>
  <c r="O18" i="12"/>
  <c r="O11" i="12"/>
  <c r="O17" i="12"/>
  <c r="O13" i="12"/>
  <c r="O16" i="12"/>
  <c r="R2" i="5"/>
  <c r="C4" i="11" s="1"/>
  <c r="K9" i="5"/>
  <c r="P11" i="15" l="1"/>
  <c r="P12" i="15"/>
  <c r="P12" i="14"/>
  <c r="P11" i="14"/>
  <c r="P11" i="13"/>
  <c r="P11" i="12"/>
  <c r="R6" i="12" s="1"/>
  <c r="P13" i="12"/>
  <c r="P18" i="5"/>
  <c r="P19" i="5"/>
  <c r="P16" i="5"/>
  <c r="P17" i="5"/>
  <c r="P13" i="5"/>
  <c r="P15" i="5"/>
  <c r="P14" i="5"/>
  <c r="P12" i="5"/>
  <c r="O19" i="5"/>
  <c r="R6" i="14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R5" i="15"/>
  <c r="O21" i="5"/>
  <c r="R5" i="13"/>
  <c r="R4" i="15"/>
  <c r="O20" i="5"/>
  <c r="O18" i="5"/>
  <c r="O17" i="5"/>
  <c r="O15" i="5"/>
  <c r="O16" i="5"/>
  <c r="O13" i="5"/>
  <c r="O14" i="5"/>
  <c r="O12" i="5"/>
  <c r="O11" i="5"/>
  <c r="L9" i="5"/>
  <c r="P11" i="5" s="1"/>
  <c r="R4" i="12" l="1"/>
  <c r="R5" i="12"/>
  <c r="R5" i="14"/>
  <c r="R6" i="16"/>
  <c r="R6" i="15"/>
  <c r="R6" i="13"/>
  <c r="R4" i="14"/>
  <c r="R5" i="16"/>
  <c r="R4" i="13"/>
  <c r="R8" i="13" s="1"/>
  <c r="P9" i="13" s="1"/>
  <c r="R9" i="13" s="1"/>
  <c r="R4" i="16"/>
  <c r="R8" i="15"/>
  <c r="P9" i="15" s="1"/>
  <c r="R9" i="15" s="1"/>
  <c r="R8" i="12" l="1"/>
  <c r="P9" i="12" s="1"/>
  <c r="R9" i="12" s="1"/>
  <c r="R8" i="14"/>
  <c r="P9" i="14" s="1"/>
  <c r="R9" i="14" s="1"/>
  <c r="R8" i="16"/>
  <c r="P9" i="16" s="1"/>
  <c r="R9" i="16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<sst xmlns="http://schemas.openxmlformats.org/spreadsheetml/2006/main" count="879" uniqueCount="132">
  <si>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</si>
  <si>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</si>
  <si>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</si>
  <si>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</si>
  <si>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</si>
  <si>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</si>
  <si>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</si>
  <si>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</si>
  <si>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</si>
  <si>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</si>
  <si>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</si>
  <si>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</si>
  <si>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</si>
  <si>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</si>
  <si>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</si>
  <si>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</si>
  <si>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</si>
  <si>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</si>
  <si>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</si>
  <si>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</si>
  <si>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</si>
  <si>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</si>
  <si>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</si>
  <si>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</si>
  <si>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</si>
  <si>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</si>
  <si>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</si>
  <si>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</si>
  <si>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</si>
  <si>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</si>
  <si>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</si>
  <si>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</si>
  <si>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</si>
  <si>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</si>
  <si>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</si>
  <si>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</si>
  <si>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</si>
  <si>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</si>
  <si>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</si>
  <si>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</si>
  <si>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</si>
  <si>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</si>
  <si>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</si>
  <si>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Проходной балл:</t>
  </si>
  <si>
    <t>Ранжированный список участников школьного этапа всероссийской олимпиады школьников 
по искусству (МХК) в 10 классах в 2025-2026 учебном году</t>
  </si>
  <si>
    <t>Искусство (МХК)</t>
  </si>
  <si>
    <t>МБОУ СОШ №17</t>
  </si>
  <si>
    <t>10А</t>
  </si>
  <si>
    <t>Валеева Регина Рустэмовна</t>
  </si>
  <si>
    <t>16269/edu023340/10/5897v8gq</t>
  </si>
  <si>
    <t>16269/edu023340/10/vz95z6gw</t>
  </si>
  <si>
    <t>16269/edu023340/10/3zgqz794</t>
  </si>
  <si>
    <t>16269/edu023340/10/38924w92</t>
  </si>
  <si>
    <t>Председатель</t>
  </si>
  <si>
    <t>Валеева Р.Р.</t>
  </si>
  <si>
    <t>Члены</t>
  </si>
  <si>
    <t>Хасаншина Л.М.</t>
  </si>
  <si>
    <t>Глазунова К.Р.</t>
  </si>
  <si>
    <t>Алтынбаева З.Р.</t>
  </si>
  <si>
    <t>Филимонова С.Р.</t>
  </si>
  <si>
    <t>Ранжированный список участников школьного этапа всероссийской олимпиады школьников 
по искуству (МХК) в 5 классах в 2025-2026 учебном году</t>
  </si>
  <si>
    <t>искуство (МХК)</t>
  </si>
  <si>
    <t>5 Г</t>
  </si>
  <si>
    <t>5 Д</t>
  </si>
  <si>
    <t>5Д</t>
  </si>
  <si>
    <t>16266/edu023340/5/86744r9v</t>
  </si>
  <si>
    <t>16266/edu023340/5/w98vz892</t>
  </si>
  <si>
    <t>16266/edu023340/5/qz64276v</t>
  </si>
  <si>
    <t>16266/edu023340/5/z93wg293</t>
  </si>
  <si>
    <t>Алтынбаева Залия Рафаэловна</t>
  </si>
  <si>
    <t>Ранжированный список участников школьного этапа всероссийской олимпиады школьников 
по искусству (МХК) в 6 классах в 2025-2026 учебном году</t>
  </si>
  <si>
    <t>искусство (МХК)</t>
  </si>
  <si>
    <t>6 В</t>
  </si>
  <si>
    <t>6 Г</t>
  </si>
  <si>
    <t>16266/edu023340/6/wv6rvw6q</t>
  </si>
  <si>
    <t>16266/edu023340/6/3862zw67</t>
  </si>
  <si>
    <t>16266/edu023340/6/rw6vz465</t>
  </si>
  <si>
    <t>16266/edu023340/6/5867489v</t>
  </si>
  <si>
    <t>16266/edu023340/6/5867289v</t>
  </si>
  <si>
    <t>16266/edu023340/6/g39qq79z</t>
  </si>
  <si>
    <t>Ранжированный список участников школьного этапа всероссийской олимпиады школьников 
по  искусству (МХК) в 7 классах в 2025-2026 учебном году</t>
  </si>
  <si>
    <t>7 В</t>
  </si>
  <si>
    <t>7 Г</t>
  </si>
  <si>
    <t>16267/edu023340/7/8g744rz9</t>
  </si>
  <si>
    <t>16267/edu023340/7/9g5rr9z3</t>
  </si>
  <si>
    <t>16267/edu023340/7/8g2328z2</t>
  </si>
  <si>
    <t>16267/edu023340/7/7gvq7wzw</t>
  </si>
  <si>
    <t>16267/edu023340/7/8g2343z2</t>
  </si>
  <si>
    <t>16267/edu023340/7/2z9625g5</t>
  </si>
  <si>
    <t>Ранжированный список участников школьного этапа всероссийской олимпиады школьников 
по искусство (МХК) в 8 классах в 2025-2026 учебном году</t>
  </si>
  <si>
    <t>8 В</t>
  </si>
  <si>
    <t>8 Г</t>
  </si>
  <si>
    <t>16267/edu023340/8/39zq57z4</t>
  </si>
  <si>
    <t>16267/edu023340/8/38g26wg2</t>
  </si>
  <si>
    <t>16267/edu023340/8/58g78z93</t>
  </si>
  <si>
    <t>16267/edu023340/8/v9g559g3</t>
  </si>
  <si>
    <t>16267/edu023340/8/39zq37z4</t>
  </si>
  <si>
    <t>16267/edu023340/8/47gv64gw</t>
  </si>
  <si>
    <t>16267/edu023340/8/r2z96g58</t>
  </si>
  <si>
    <t>16267/edu023340/8/58g7v8z9</t>
  </si>
  <si>
    <t>Ранжированный список участников школьного этапа всероссийской олимпиады школьников 
по искусству (МХК) в 9 классах в 2025-2026 учебном году</t>
  </si>
  <si>
    <t>9 В</t>
  </si>
  <si>
    <t>9  Г</t>
  </si>
  <si>
    <t>9 Г</t>
  </si>
  <si>
    <t>16268/edu023340/9/g8zw639q</t>
  </si>
  <si>
    <t>16268/edu023340/9/qgzg8696</t>
  </si>
  <si>
    <t>16268/edu023340/9/g69qq792</t>
  </si>
  <si>
    <t>16268/edu023340/9/v3z32g97</t>
  </si>
  <si>
    <t>16268/edu023340/9/g69q67z2</t>
  </si>
  <si>
    <t>16268/edu023340/9/w3z67g94</t>
  </si>
  <si>
    <t>16268/edu023340/9/v6z53z7q</t>
  </si>
  <si>
    <t>победитель</t>
  </si>
  <si>
    <t>Б</t>
  </si>
  <si>
    <t>А</t>
  </si>
  <si>
    <t>М</t>
  </si>
  <si>
    <t>С</t>
  </si>
  <si>
    <t>В</t>
  </si>
  <si>
    <t>Е</t>
  </si>
  <si>
    <t>И</t>
  </si>
  <si>
    <t>Н</t>
  </si>
  <si>
    <t>Ш</t>
  </si>
  <si>
    <t>К</t>
  </si>
  <si>
    <t>Г</t>
  </si>
  <si>
    <t>Я</t>
  </si>
  <si>
    <t>Р</t>
  </si>
  <si>
    <t>Т</t>
  </si>
  <si>
    <t>Д</t>
  </si>
  <si>
    <t>Х</t>
  </si>
  <si>
    <t>Ф</t>
  </si>
  <si>
    <t>г</t>
  </si>
  <si>
    <t>З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</si>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</sst>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8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H9" sqref="H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43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topLeftCell="A8" workbookViewId="0">
      <selection activeCell="E15" sqref="E1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3.85546875" style="10" customWidth="1"/>
    <col min="12" max="12" width="28.7109375" style="10" bestFit="1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6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60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61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4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45945</v>
      </c>
      <c r="F8" s="17"/>
      <c r="M8" s="52"/>
      <c r="Q8" s="22" t="s">
        <v>31</v>
      </c>
      <c r="R8" s="21">
        <f>(R4+R5)/R2</f>
        <v>0</v>
      </c>
    </row>
    <row r="9" spans="1:21" x14ac:dyDescent="0.25">
      <c r="C9" s="60" t="s">
        <v>24</v>
      </c>
      <c r="D9" s="60"/>
      <c r="E9" s="14">
        <v>112</v>
      </c>
      <c r="G9" s="18" t="s">
        <v>43</v>
      </c>
      <c r="H9" s="56">
        <f>E9/2</f>
        <v>56</v>
      </c>
      <c r="J9" s="23" t="s">
        <v>13</v>
      </c>
      <c r="K9" s="24">
        <f>MAX(M11:M60)</f>
        <v>30</v>
      </c>
      <c r="L9" s="25" t="str">
        <f>IF(K9*100/E9&gt;=50,"победитель","участник")</f>
        <v>участник</v>
      </c>
      <c r="M9" s="52"/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113</v>
      </c>
      <c r="D11" s="34" t="s">
        <v>113</v>
      </c>
      <c r="E11" s="34" t="s">
        <v>113</v>
      </c>
      <c r="F11" s="35"/>
      <c r="G11" s="36"/>
      <c r="H11" s="36"/>
      <c r="I11" s="38"/>
      <c r="J11" s="37" t="s">
        <v>46</v>
      </c>
      <c r="K11" s="38" t="s">
        <v>62</v>
      </c>
      <c r="L11" s="57" t="s">
        <v>65</v>
      </c>
      <c r="M11" s="40">
        <v>30</v>
      </c>
      <c r="N11" s="31">
        <f t="shared" ref="N11:N42" si="0">IF(M11="","",M11/$E$9)</f>
        <v>0.26785714285714285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участник</v>
      </c>
      <c r="Q11" s="37" t="s">
        <v>69</v>
      </c>
      <c r="R11" s="43" t="s">
        <v>46</v>
      </c>
    </row>
    <row r="12" spans="1:21" s="32" customFormat="1" ht="12.95" customHeight="1" x14ac:dyDescent="0.2">
      <c r="A12" s="28">
        <v>3</v>
      </c>
      <c r="B12" s="51" t="s">
        <v>12</v>
      </c>
      <c r="C12" s="34" t="s">
        <v>124</v>
      </c>
      <c r="D12" s="34" t="s">
        <v>113</v>
      </c>
      <c r="E12" s="34" t="s">
        <v>131</v>
      </c>
      <c r="F12" s="44"/>
      <c r="G12" s="36"/>
      <c r="H12" s="36"/>
      <c r="I12" s="38"/>
      <c r="J12" s="37" t="s">
        <v>46</v>
      </c>
      <c r="K12" s="46" t="s">
        <v>62</v>
      </c>
      <c r="L12" s="57" t="s">
        <v>67</v>
      </c>
      <c r="M12" s="40">
        <v>26</v>
      </c>
      <c r="N12" s="31">
        <f t="shared" si="0"/>
        <v>0.23214285714285715</v>
      </c>
      <c r="O12" s="31">
        <f t="shared" si="1"/>
        <v>0.8666666666666667</v>
      </c>
      <c r="P12" s="41" t="str">
        <f t="shared" si="2"/>
        <v>участник</v>
      </c>
      <c r="Q12" s="37" t="s">
        <v>69</v>
      </c>
      <c r="R12" s="43" t="s">
        <v>46</v>
      </c>
    </row>
    <row r="13" spans="1:21" ht="12" customHeight="1" x14ac:dyDescent="0.25">
      <c r="A13" s="28">
        <v>4</v>
      </c>
      <c r="B13" s="51" t="s">
        <v>12</v>
      </c>
      <c r="C13" s="34" t="s">
        <v>123</v>
      </c>
      <c r="D13" s="34" t="s">
        <v>121</v>
      </c>
      <c r="E13" s="34" t="s">
        <v>117</v>
      </c>
      <c r="F13" s="35"/>
      <c r="G13" s="36"/>
      <c r="H13" s="36"/>
      <c r="I13" s="38"/>
      <c r="J13" s="37" t="s">
        <v>46</v>
      </c>
      <c r="K13" s="38" t="s">
        <v>64</v>
      </c>
      <c r="L13" s="57" t="s">
        <v>68</v>
      </c>
      <c r="M13" s="40">
        <v>21</v>
      </c>
      <c r="N13" s="31">
        <f t="shared" si="0"/>
        <v>0.1875</v>
      </c>
      <c r="O13" s="31">
        <f t="shared" si="1"/>
        <v>0.7</v>
      </c>
      <c r="P13" s="41" t="str">
        <f t="shared" si="2"/>
        <v>участник</v>
      </c>
      <c r="Q13" s="37" t="s">
        <v>69</v>
      </c>
      <c r="R13" s="43" t="s">
        <v>46</v>
      </c>
    </row>
    <row r="14" spans="1:21" ht="12" customHeight="1" x14ac:dyDescent="0.25">
      <c r="A14" s="28">
        <v>2</v>
      </c>
      <c r="B14" s="51" t="s">
        <v>12</v>
      </c>
      <c r="C14" s="34" t="s">
        <v>121</v>
      </c>
      <c r="D14" s="34" t="s">
        <v>113</v>
      </c>
      <c r="E14" s="34" t="s">
        <v>116</v>
      </c>
      <c r="F14" s="35"/>
      <c r="G14" s="36"/>
      <c r="H14" s="36"/>
      <c r="I14" s="38"/>
      <c r="J14" s="37" t="s">
        <v>46</v>
      </c>
      <c r="K14" s="38" t="s">
        <v>63</v>
      </c>
      <c r="L14" s="57" t="s">
        <v>66</v>
      </c>
      <c r="M14" s="40">
        <v>17</v>
      </c>
      <c r="N14" s="31">
        <f t="shared" si="0"/>
        <v>0.15178571428571427</v>
      </c>
      <c r="O14" s="31">
        <f t="shared" si="1"/>
        <v>0.56666666666666665</v>
      </c>
      <c r="P14" s="41" t="str">
        <f t="shared" si="2"/>
        <v>участник</v>
      </c>
      <c r="Q14" s="37" t="s">
        <v>69</v>
      </c>
      <c r="R14" s="43" t="s">
        <v>46</v>
      </c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2" workbookViewId="0">
      <selection activeCell="E16" sqref="E1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3.85546875" style="10" customWidth="1"/>
    <col min="12" max="12" width="30.71093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6.71093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70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6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71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6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45945</v>
      </c>
      <c r="F8" s="17"/>
      <c r="Q8" s="22" t="s">
        <v>31</v>
      </c>
      <c r="R8" s="21">
        <f>(R4+R5)/R2</f>
        <v>0</v>
      </c>
    </row>
    <row r="9" spans="1:21" x14ac:dyDescent="0.25">
      <c r="C9" s="60" t="s">
        <v>24</v>
      </c>
      <c r="D9" s="60"/>
      <c r="E9" s="14">
        <v>112</v>
      </c>
      <c r="G9" s="18" t="s">
        <v>43</v>
      </c>
      <c r="H9" s="56">
        <f>E9/2</f>
        <v>56</v>
      </c>
      <c r="J9" s="23" t="s">
        <v>13</v>
      </c>
      <c r="K9" s="24">
        <f>MAX(M11:M60)</f>
        <v>38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119</v>
      </c>
      <c r="D11" s="34" t="s">
        <v>118</v>
      </c>
      <c r="E11" s="34" t="s">
        <v>118</v>
      </c>
      <c r="F11" s="44"/>
      <c r="G11" s="36"/>
      <c r="H11" s="36"/>
      <c r="I11" s="38"/>
      <c r="J11" s="37" t="s">
        <v>46</v>
      </c>
      <c r="K11" s="46" t="s">
        <v>73</v>
      </c>
      <c r="L11" s="57" t="s">
        <v>76</v>
      </c>
      <c r="M11" s="40">
        <v>38</v>
      </c>
      <c r="N11" s="31">
        <f t="shared" ref="N11:N42" si="0">IF(M11="","",M11/$E$9)</f>
        <v>0.3392857142857143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участник</v>
      </c>
      <c r="Q11" s="37" t="s">
        <v>69</v>
      </c>
      <c r="R11" s="43" t="s">
        <v>46</v>
      </c>
    </row>
    <row r="12" spans="1:21" s="32" customFormat="1" ht="12.95" customHeight="1" x14ac:dyDescent="0.2">
      <c r="A12" s="28">
        <v>4</v>
      </c>
      <c r="B12" s="51" t="s">
        <v>12</v>
      </c>
      <c r="C12" s="34" t="s">
        <v>124</v>
      </c>
      <c r="D12" s="34" t="s">
        <v>114</v>
      </c>
      <c r="E12" s="34" t="s">
        <v>118</v>
      </c>
      <c r="F12" s="35"/>
      <c r="G12" s="36"/>
      <c r="H12" s="36"/>
      <c r="I12" s="38"/>
      <c r="J12" s="37" t="s">
        <v>46</v>
      </c>
      <c r="K12" s="38" t="s">
        <v>73</v>
      </c>
      <c r="L12" s="57" t="s">
        <v>77</v>
      </c>
      <c r="M12" s="40">
        <v>31</v>
      </c>
      <c r="N12" s="31">
        <f t="shared" si="0"/>
        <v>0.2767857142857143</v>
      </c>
      <c r="O12" s="31">
        <f t="shared" si="1"/>
        <v>0.81578947368421051</v>
      </c>
      <c r="P12" s="41" t="str">
        <f t="shared" si="2"/>
        <v>участник</v>
      </c>
      <c r="Q12" s="37" t="s">
        <v>69</v>
      </c>
      <c r="R12" s="43" t="s">
        <v>46</v>
      </c>
    </row>
    <row r="13" spans="1:21" x14ac:dyDescent="0.25">
      <c r="A13" s="28">
        <v>2</v>
      </c>
      <c r="B13" s="51" t="s">
        <v>12</v>
      </c>
      <c r="C13" s="34" t="s">
        <v>121</v>
      </c>
      <c r="D13" s="34" t="s">
        <v>113</v>
      </c>
      <c r="E13" s="34" t="s">
        <v>124</v>
      </c>
      <c r="F13" s="35"/>
      <c r="G13" s="36"/>
      <c r="H13" s="36"/>
      <c r="I13" s="38"/>
      <c r="J13" s="37" t="s">
        <v>46</v>
      </c>
      <c r="K13" s="38" t="s">
        <v>72</v>
      </c>
      <c r="L13" s="57" t="s">
        <v>75</v>
      </c>
      <c r="M13" s="40">
        <v>24</v>
      </c>
      <c r="N13" s="31">
        <f t="shared" si="0"/>
        <v>0.21428571428571427</v>
      </c>
      <c r="O13" s="31">
        <f t="shared" si="1"/>
        <v>0.63157894736842102</v>
      </c>
      <c r="P13" s="41" t="str">
        <f t="shared" si="2"/>
        <v>участник</v>
      </c>
      <c r="Q13" s="37" t="s">
        <v>69</v>
      </c>
      <c r="R13" s="43" t="s">
        <v>46</v>
      </c>
    </row>
    <row r="14" spans="1:21" x14ac:dyDescent="0.25">
      <c r="A14" s="28">
        <v>5</v>
      </c>
      <c r="B14" s="51" t="s">
        <v>12</v>
      </c>
      <c r="C14" s="34" t="s">
        <v>115</v>
      </c>
      <c r="D14" s="34" t="s">
        <v>117</v>
      </c>
      <c r="E14" s="34" t="s">
        <v>119</v>
      </c>
      <c r="F14" s="35"/>
      <c r="G14" s="36"/>
      <c r="H14" s="36"/>
      <c r="I14" s="38"/>
      <c r="J14" s="37" t="s">
        <v>46</v>
      </c>
      <c r="K14" s="38" t="s">
        <v>73</v>
      </c>
      <c r="L14" s="57" t="s">
        <v>78</v>
      </c>
      <c r="M14" s="40">
        <v>24</v>
      </c>
      <c r="N14" s="31">
        <f t="shared" si="0"/>
        <v>0.21428571428571427</v>
      </c>
      <c r="O14" s="31">
        <f t="shared" si="1"/>
        <v>0.63157894736842102</v>
      </c>
      <c r="P14" s="41" t="str">
        <f t="shared" si="2"/>
        <v>участник</v>
      </c>
      <c r="Q14" s="37" t="s">
        <v>69</v>
      </c>
      <c r="R14" s="43" t="s">
        <v>46</v>
      </c>
    </row>
    <row r="15" spans="1:21" x14ac:dyDescent="0.25">
      <c r="A15" s="28">
        <v>1</v>
      </c>
      <c r="B15" s="51" t="s">
        <v>12</v>
      </c>
      <c r="C15" s="34" t="s">
        <v>118</v>
      </c>
      <c r="D15" s="34" t="s">
        <v>119</v>
      </c>
      <c r="E15" s="34" t="s">
        <v>124</v>
      </c>
      <c r="F15" s="35"/>
      <c r="G15" s="36"/>
      <c r="H15" s="36"/>
      <c r="I15" s="38"/>
      <c r="J15" s="37" t="s">
        <v>46</v>
      </c>
      <c r="K15" s="38" t="s">
        <v>72</v>
      </c>
      <c r="L15" s="57" t="s">
        <v>74</v>
      </c>
      <c r="M15" s="40">
        <v>15</v>
      </c>
      <c r="N15" s="31">
        <f t="shared" si="0"/>
        <v>0.13392857142857142</v>
      </c>
      <c r="O15" s="31">
        <f t="shared" si="1"/>
        <v>0.39473684210526316</v>
      </c>
      <c r="P15" s="41" t="str">
        <f t="shared" si="2"/>
        <v>участник</v>
      </c>
      <c r="Q15" s="37" t="s">
        <v>69</v>
      </c>
      <c r="R15" s="43" t="s">
        <v>46</v>
      </c>
    </row>
    <row r="16" spans="1:21" x14ac:dyDescent="0.25">
      <c r="A16" s="28">
        <v>6</v>
      </c>
      <c r="B16" s="51" t="s">
        <v>12</v>
      </c>
      <c r="C16" s="34" t="s">
        <v>120</v>
      </c>
      <c r="D16" s="34" t="s">
        <v>113</v>
      </c>
      <c r="E16" s="34" t="s">
        <v>113</v>
      </c>
      <c r="F16" s="35"/>
      <c r="G16" s="36"/>
      <c r="H16" s="36"/>
      <c r="I16" s="38"/>
      <c r="J16" s="37" t="s">
        <v>46</v>
      </c>
      <c r="K16" s="38" t="s">
        <v>72</v>
      </c>
      <c r="L16" s="57" t="s">
        <v>79</v>
      </c>
      <c r="M16" s="40">
        <v>11</v>
      </c>
      <c r="N16" s="31">
        <f t="shared" si="0"/>
        <v>9.8214285714285712E-2</v>
      </c>
      <c r="O16" s="31">
        <f t="shared" si="1"/>
        <v>0.28947368421052633</v>
      </c>
      <c r="P16" s="41" t="str">
        <f t="shared" si="2"/>
        <v>участник</v>
      </c>
      <c r="Q16" s="37" t="s">
        <v>69</v>
      </c>
      <c r="R16" s="43" t="s">
        <v>46</v>
      </c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9" workbookViewId="0">
      <selection activeCell="E16" sqref="E1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3.85546875" style="10" customWidth="1"/>
    <col min="12" max="12" width="29.71093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7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80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6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71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6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45945</v>
      </c>
      <c r="F8" s="17"/>
      <c r="Q8" s="22" t="s">
        <v>31</v>
      </c>
      <c r="R8" s="21">
        <f>(R4+R5)/R2</f>
        <v>0</v>
      </c>
    </row>
    <row r="9" spans="1:21" x14ac:dyDescent="0.25">
      <c r="C9" s="60" t="s">
        <v>24</v>
      </c>
      <c r="D9" s="60"/>
      <c r="E9" s="14">
        <v>116</v>
      </c>
      <c r="G9" s="18" t="s">
        <v>43</v>
      </c>
      <c r="H9" s="56">
        <f>E9/2</f>
        <v>58</v>
      </c>
      <c r="J9" s="23" t="s">
        <v>13</v>
      </c>
      <c r="K9" s="24">
        <f>MAX(M11:M60)</f>
        <v>16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1" t="s">
        <v>12</v>
      </c>
      <c r="C11" s="34" t="s">
        <v>119</v>
      </c>
      <c r="D11" s="34" t="s">
        <v>115</v>
      </c>
      <c r="E11" s="34" t="s">
        <v>124</v>
      </c>
      <c r="F11" s="35"/>
      <c r="G11" s="36"/>
      <c r="H11" s="36"/>
      <c r="I11" s="38"/>
      <c r="J11" s="37" t="s">
        <v>46</v>
      </c>
      <c r="K11" s="38" t="s">
        <v>81</v>
      </c>
      <c r="L11" s="57" t="s">
        <v>84</v>
      </c>
      <c r="M11" s="40">
        <v>16</v>
      </c>
      <c r="N11" s="31">
        <f t="shared" ref="N11:N42" si="0">IF(M11="","",M11/$E$9)</f>
        <v>0.13793103448275862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участник</v>
      </c>
      <c r="Q11" s="37" t="s">
        <v>69</v>
      </c>
      <c r="R11" s="43" t="s">
        <v>46</v>
      </c>
    </row>
    <row r="12" spans="1:21" s="32" customFormat="1" ht="12.95" customHeight="1" x14ac:dyDescent="0.2">
      <c r="A12" s="28">
        <v>6</v>
      </c>
      <c r="B12" s="51" t="s">
        <v>12</v>
      </c>
      <c r="C12" s="34" t="s">
        <v>125</v>
      </c>
      <c r="D12" s="34" t="s">
        <v>121</v>
      </c>
      <c r="E12" s="34" t="s">
        <v>124</v>
      </c>
      <c r="F12" s="35"/>
      <c r="G12" s="36"/>
      <c r="H12" s="36"/>
      <c r="I12" s="38"/>
      <c r="J12" s="37" t="s">
        <v>46</v>
      </c>
      <c r="K12" s="38" t="s">
        <v>81</v>
      </c>
      <c r="L12" s="57" t="s">
        <v>87</v>
      </c>
      <c r="M12" s="40">
        <v>15</v>
      </c>
      <c r="N12" s="31">
        <f t="shared" si="0"/>
        <v>0.12931034482758622</v>
      </c>
      <c r="O12" s="31">
        <f t="shared" si="1"/>
        <v>0.9375</v>
      </c>
      <c r="P12" s="41" t="str">
        <f t="shared" si="2"/>
        <v>участник</v>
      </c>
      <c r="Q12" s="37" t="s">
        <v>69</v>
      </c>
      <c r="R12" s="43" t="s">
        <v>46</v>
      </c>
    </row>
    <row r="13" spans="1:21" x14ac:dyDescent="0.25">
      <c r="A13" s="28">
        <v>1</v>
      </c>
      <c r="B13" s="51" t="s">
        <v>12</v>
      </c>
      <c r="C13" s="34" t="s">
        <v>113</v>
      </c>
      <c r="D13" s="34" t="s">
        <v>114</v>
      </c>
      <c r="E13" s="34" t="s">
        <v>113</v>
      </c>
      <c r="F13" s="35"/>
      <c r="G13" s="36"/>
      <c r="H13" s="36"/>
      <c r="I13" s="38"/>
      <c r="J13" s="37" t="s">
        <v>46</v>
      </c>
      <c r="K13" s="38" t="s">
        <v>81</v>
      </c>
      <c r="L13" s="57" t="s">
        <v>83</v>
      </c>
      <c r="M13" s="40">
        <v>9</v>
      </c>
      <c r="N13" s="31">
        <f t="shared" si="0"/>
        <v>7.7586206896551727E-2</v>
      </c>
      <c r="O13" s="31">
        <f t="shared" si="1"/>
        <v>0.5625</v>
      </c>
      <c r="P13" s="41" t="str">
        <f t="shared" si="2"/>
        <v>участник</v>
      </c>
      <c r="Q13" s="37" t="s">
        <v>69</v>
      </c>
      <c r="R13" s="43" t="s">
        <v>46</v>
      </c>
    </row>
    <row r="14" spans="1:21" ht="28.5" x14ac:dyDescent="0.25">
      <c r="A14" s="28">
        <v>2</v>
      </c>
      <c r="B14" s="51" t="s">
        <v>12</v>
      </c>
      <c r="C14" s="34" t="s">
        <v>122</v>
      </c>
      <c r="D14" s="34" t="s">
        <v>114</v>
      </c>
      <c r="E14" s="34" t="s">
        <v>113</v>
      </c>
      <c r="F14" s="35"/>
      <c r="G14" s="36"/>
      <c r="H14" s="36"/>
      <c r="I14" s="38"/>
      <c r="J14" s="37" t="s">
        <v>46</v>
      </c>
      <c r="K14" s="38" t="s">
        <v>81</v>
      </c>
      <c r="L14" s="57" t="s">
        <v>86</v>
      </c>
      <c r="M14" s="40">
        <v>6</v>
      </c>
      <c r="N14" s="31">
        <f t="shared" si="0"/>
        <v>5.1724137931034482E-2</v>
      </c>
      <c r="O14" s="31">
        <f t="shared" si="1"/>
        <v>0.375</v>
      </c>
      <c r="P14" s="41" t="str">
        <f t="shared" si="2"/>
        <v>участник</v>
      </c>
      <c r="Q14" s="37" t="s">
        <v>69</v>
      </c>
      <c r="R14" s="43" t="s">
        <v>46</v>
      </c>
    </row>
    <row r="15" spans="1:21" x14ac:dyDescent="0.25">
      <c r="A15" s="28">
        <v>3</v>
      </c>
      <c r="B15" s="51" t="s">
        <v>12</v>
      </c>
      <c r="C15" s="34" t="s">
        <v>130</v>
      </c>
      <c r="D15" s="34" t="s">
        <v>115</v>
      </c>
      <c r="E15" s="34" t="s">
        <v>112</v>
      </c>
      <c r="F15" s="44"/>
      <c r="G15" s="36"/>
      <c r="H15" s="36"/>
      <c r="I15" s="38"/>
      <c r="J15" s="37" t="s">
        <v>46</v>
      </c>
      <c r="K15" s="46" t="s">
        <v>81</v>
      </c>
      <c r="L15" s="57" t="s">
        <v>85</v>
      </c>
      <c r="M15" s="40">
        <v>6</v>
      </c>
      <c r="N15" s="31">
        <f t="shared" si="0"/>
        <v>5.1724137931034482E-2</v>
      </c>
      <c r="O15" s="31">
        <f t="shared" si="1"/>
        <v>0.375</v>
      </c>
      <c r="P15" s="41" t="str">
        <f t="shared" si="2"/>
        <v>участник</v>
      </c>
      <c r="Q15" s="37" t="s">
        <v>69</v>
      </c>
      <c r="R15" s="43" t="s">
        <v>46</v>
      </c>
    </row>
    <row r="16" spans="1:21" x14ac:dyDescent="0.25">
      <c r="A16" s="28">
        <v>5</v>
      </c>
      <c r="B16" s="51" t="s">
        <v>12</v>
      </c>
      <c r="C16" s="34" t="s">
        <v>115</v>
      </c>
      <c r="D16" s="34" t="s">
        <v>113</v>
      </c>
      <c r="E16" s="34" t="s">
        <v>118</v>
      </c>
      <c r="F16" s="35"/>
      <c r="G16" s="36"/>
      <c r="H16" s="36"/>
      <c r="I16" s="38"/>
      <c r="J16" s="37" t="s">
        <v>46</v>
      </c>
      <c r="K16" s="38" t="s">
        <v>82</v>
      </c>
      <c r="L16" s="57" t="s">
        <v>88</v>
      </c>
      <c r="M16" s="40">
        <v>4</v>
      </c>
      <c r="N16" s="31">
        <f t="shared" si="0"/>
        <v>3.4482758620689655E-2</v>
      </c>
      <c r="O16" s="31">
        <f t="shared" si="1"/>
        <v>0.25</v>
      </c>
      <c r="P16" s="41" t="str">
        <f t="shared" si="2"/>
        <v>участник</v>
      </c>
      <c r="Q16" s="37" t="s">
        <v>69</v>
      </c>
      <c r="R16" s="43" t="s">
        <v>46</v>
      </c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4" workbookViewId="0">
      <selection activeCell="E18" sqref="E1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3.85546875" style="10" customWidth="1"/>
    <col min="12" max="12" width="29.425781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6.2851562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89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8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71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8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45945</v>
      </c>
      <c r="F8" s="17"/>
      <c r="Q8" s="22" t="s">
        <v>31</v>
      </c>
      <c r="R8" s="21">
        <f>(R4+R5)/R2</f>
        <v>0</v>
      </c>
    </row>
    <row r="9" spans="1:21" x14ac:dyDescent="0.25">
      <c r="C9" s="60" t="s">
        <v>24</v>
      </c>
      <c r="D9" s="60"/>
      <c r="E9" s="14">
        <v>116</v>
      </c>
      <c r="G9" s="18" t="s">
        <v>43</v>
      </c>
      <c r="H9" s="56">
        <f>E9/2</f>
        <v>58</v>
      </c>
      <c r="J9" s="23" t="s">
        <v>13</v>
      </c>
      <c r="K9" s="24">
        <f>MAX(M11:M60)</f>
        <v>35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1" t="s">
        <v>12</v>
      </c>
      <c r="C11" s="34" t="s">
        <v>122</v>
      </c>
      <c r="D11" s="34" t="s">
        <v>116</v>
      </c>
      <c r="E11" s="34" t="s">
        <v>117</v>
      </c>
      <c r="F11" s="35"/>
      <c r="G11" s="36"/>
      <c r="H11" s="36"/>
      <c r="I11" s="38"/>
      <c r="J11" s="37" t="s">
        <v>46</v>
      </c>
      <c r="K11" s="38" t="s">
        <v>90</v>
      </c>
      <c r="L11" s="57" t="s">
        <v>95</v>
      </c>
      <c r="M11" s="40">
        <v>35</v>
      </c>
      <c r="N11" s="31">
        <f t="shared" ref="N11:N42" si="0">IF(M11="","",M11/$E$9)</f>
        <v>0.30172413793103448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участник</v>
      </c>
      <c r="Q11" s="37" t="s">
        <v>69</v>
      </c>
      <c r="R11" s="43" t="s">
        <v>46</v>
      </c>
    </row>
    <row r="12" spans="1:21" s="32" customFormat="1" ht="12.95" customHeight="1" x14ac:dyDescent="0.2">
      <c r="A12" s="28">
        <v>6</v>
      </c>
      <c r="B12" s="51" t="s">
        <v>12</v>
      </c>
      <c r="C12" s="34" t="s">
        <v>121</v>
      </c>
      <c r="D12" s="34" t="s">
        <v>126</v>
      </c>
      <c r="E12" s="34" t="s">
        <v>116</v>
      </c>
      <c r="F12" s="35"/>
      <c r="G12" s="36"/>
      <c r="H12" s="36"/>
      <c r="I12" s="38"/>
      <c r="J12" s="37" t="s">
        <v>46</v>
      </c>
      <c r="K12" s="38" t="s">
        <v>90</v>
      </c>
      <c r="L12" s="57" t="s">
        <v>97</v>
      </c>
      <c r="M12" s="40">
        <v>35</v>
      </c>
      <c r="N12" s="31">
        <f t="shared" si="0"/>
        <v>0.30172413793103448</v>
      </c>
      <c r="O12" s="31">
        <f t="shared" si="1"/>
        <v>1</v>
      </c>
      <c r="P12" s="41" t="str">
        <f t="shared" si="2"/>
        <v>участник</v>
      </c>
      <c r="Q12" s="37" t="s">
        <v>69</v>
      </c>
      <c r="R12" s="43" t="s">
        <v>46</v>
      </c>
    </row>
    <row r="13" spans="1:21" ht="28.5" x14ac:dyDescent="0.25">
      <c r="A13" s="28">
        <v>3</v>
      </c>
      <c r="B13" s="51" t="s">
        <v>12</v>
      </c>
      <c r="C13" s="34" t="s">
        <v>116</v>
      </c>
      <c r="D13" s="34" t="s">
        <v>114</v>
      </c>
      <c r="E13" s="34" t="s">
        <v>124</v>
      </c>
      <c r="F13" s="44"/>
      <c r="G13" s="36"/>
      <c r="H13" s="36"/>
      <c r="I13" s="38"/>
      <c r="J13" s="37" t="s">
        <v>46</v>
      </c>
      <c r="K13" s="46" t="s">
        <v>91</v>
      </c>
      <c r="L13" s="57" t="s">
        <v>94</v>
      </c>
      <c r="M13" s="40">
        <v>25</v>
      </c>
      <c r="N13" s="31">
        <f t="shared" si="0"/>
        <v>0.21551724137931033</v>
      </c>
      <c r="O13" s="31">
        <f t="shared" si="1"/>
        <v>0.7142857142857143</v>
      </c>
      <c r="P13" s="41" t="str">
        <f t="shared" si="2"/>
        <v>участник</v>
      </c>
      <c r="Q13" s="37" t="s">
        <v>69</v>
      </c>
      <c r="R13" s="43" t="s">
        <v>46</v>
      </c>
    </row>
    <row r="14" spans="1:21" ht="28.5" x14ac:dyDescent="0.25">
      <c r="A14" s="28">
        <v>1</v>
      </c>
      <c r="B14" s="51" t="s">
        <v>12</v>
      </c>
      <c r="C14" s="34" t="s">
        <v>113</v>
      </c>
      <c r="D14" s="34" t="s">
        <v>119</v>
      </c>
      <c r="E14" s="34" t="s">
        <v>113</v>
      </c>
      <c r="F14" s="35"/>
      <c r="G14" s="36"/>
      <c r="H14" s="36"/>
      <c r="I14" s="38"/>
      <c r="J14" s="37" t="s">
        <v>46</v>
      </c>
      <c r="K14" s="38" t="s">
        <v>90</v>
      </c>
      <c r="L14" s="57" t="s">
        <v>92</v>
      </c>
      <c r="M14" s="40">
        <v>23</v>
      </c>
      <c r="N14" s="31">
        <f t="shared" si="0"/>
        <v>0.19827586206896552</v>
      </c>
      <c r="O14" s="31">
        <f t="shared" si="1"/>
        <v>0.65714285714285714</v>
      </c>
      <c r="P14" s="41" t="str">
        <f t="shared" si="2"/>
        <v>участник</v>
      </c>
      <c r="Q14" s="37" t="s">
        <v>69</v>
      </c>
      <c r="R14" s="43" t="s">
        <v>46</v>
      </c>
    </row>
    <row r="15" spans="1:21" ht="28.5" x14ac:dyDescent="0.25">
      <c r="A15" s="28">
        <v>2</v>
      </c>
      <c r="B15" s="51" t="s">
        <v>12</v>
      </c>
      <c r="C15" s="34" t="s">
        <v>113</v>
      </c>
      <c r="D15" s="34" t="s">
        <v>124</v>
      </c>
      <c r="E15" s="34" t="s">
        <v>118</v>
      </c>
      <c r="F15" s="35"/>
      <c r="G15" s="36"/>
      <c r="H15" s="36"/>
      <c r="I15" s="38"/>
      <c r="J15" s="37" t="s">
        <v>46</v>
      </c>
      <c r="K15" s="38" t="s">
        <v>90</v>
      </c>
      <c r="L15" s="57" t="s">
        <v>93</v>
      </c>
      <c r="M15" s="40">
        <v>13</v>
      </c>
      <c r="N15" s="31">
        <f t="shared" si="0"/>
        <v>0.11206896551724138</v>
      </c>
      <c r="O15" s="31">
        <f t="shared" si="1"/>
        <v>0.37142857142857144</v>
      </c>
      <c r="P15" s="41" t="str">
        <f t="shared" si="2"/>
        <v>участник</v>
      </c>
      <c r="Q15" s="37" t="s">
        <v>69</v>
      </c>
      <c r="R15" s="43" t="s">
        <v>46</v>
      </c>
    </row>
    <row r="16" spans="1:21" ht="28.5" x14ac:dyDescent="0.25">
      <c r="A16" s="28">
        <v>5</v>
      </c>
      <c r="B16" s="51" t="s">
        <v>12</v>
      </c>
      <c r="C16" s="34" t="s">
        <v>122</v>
      </c>
      <c r="D16" s="34" t="s">
        <v>117</v>
      </c>
      <c r="E16" s="34" t="s">
        <v>129</v>
      </c>
      <c r="F16" s="35"/>
      <c r="G16" s="36"/>
      <c r="H16" s="36"/>
      <c r="I16" s="38"/>
      <c r="J16" s="37" t="s">
        <v>46</v>
      </c>
      <c r="K16" s="38" t="s">
        <v>91</v>
      </c>
      <c r="L16" s="57" t="s">
        <v>96</v>
      </c>
      <c r="M16" s="40">
        <v>10</v>
      </c>
      <c r="N16" s="31">
        <f t="shared" si="0"/>
        <v>8.6206896551724144E-2</v>
      </c>
      <c r="O16" s="31">
        <f t="shared" si="1"/>
        <v>0.2857142857142857</v>
      </c>
      <c r="P16" s="41" t="str">
        <f t="shared" si="2"/>
        <v>участник</v>
      </c>
      <c r="Q16" s="37" t="s">
        <v>69</v>
      </c>
      <c r="R16" s="43" t="s">
        <v>46</v>
      </c>
    </row>
    <row r="17" spans="1:18" x14ac:dyDescent="0.25">
      <c r="A17" s="28">
        <v>8</v>
      </c>
      <c r="B17" s="51" t="s">
        <v>12</v>
      </c>
      <c r="C17" s="34" t="s">
        <v>127</v>
      </c>
      <c r="D17" s="34" t="s">
        <v>119</v>
      </c>
      <c r="E17" s="34" t="s">
        <v>124</v>
      </c>
      <c r="F17" s="35"/>
      <c r="G17" s="36"/>
      <c r="H17" s="36"/>
      <c r="I17" s="38"/>
      <c r="J17" s="37" t="s">
        <v>46</v>
      </c>
      <c r="K17" s="38" t="s">
        <v>91</v>
      </c>
      <c r="L17" s="57" t="s">
        <v>99</v>
      </c>
      <c r="M17" s="40">
        <v>9</v>
      </c>
      <c r="N17" s="31">
        <f t="shared" si="0"/>
        <v>7.7586206896551727E-2</v>
      </c>
      <c r="O17" s="31">
        <f t="shared" si="1"/>
        <v>0.25714285714285712</v>
      </c>
      <c r="P17" s="41" t="str">
        <f t="shared" si="2"/>
        <v>участник</v>
      </c>
      <c r="Q17" s="37" t="s">
        <v>69</v>
      </c>
      <c r="R17" s="43" t="s">
        <v>46</v>
      </c>
    </row>
    <row r="18" spans="1:18" x14ac:dyDescent="0.25">
      <c r="A18" s="28">
        <v>7</v>
      </c>
      <c r="B18" s="51" t="s">
        <v>12</v>
      </c>
      <c r="C18" s="34" t="s">
        <v>128</v>
      </c>
      <c r="D18" s="34" t="s">
        <v>120</v>
      </c>
      <c r="E18" s="34" t="s">
        <v>130</v>
      </c>
      <c r="F18" s="35"/>
      <c r="G18" s="36"/>
      <c r="H18" s="36"/>
      <c r="I18" s="38"/>
      <c r="J18" s="37" t="s">
        <v>46</v>
      </c>
      <c r="K18" s="38" t="s">
        <v>91</v>
      </c>
      <c r="L18" s="57" t="s">
        <v>98</v>
      </c>
      <c r="M18" s="40">
        <v>7</v>
      </c>
      <c r="N18" s="31">
        <f t="shared" si="0"/>
        <v>6.0344827586206899E-2</v>
      </c>
      <c r="O18" s="31">
        <f t="shared" si="1"/>
        <v>0.2</v>
      </c>
      <c r="P18" s="41" t="str">
        <f t="shared" si="2"/>
        <v>участник</v>
      </c>
      <c r="Q18" s="37" t="s">
        <v>69</v>
      </c>
      <c r="R18" s="43" t="s">
        <v>46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8" workbookViewId="0">
      <selection activeCell="F11" sqref="F11:I1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3.85546875" style="10" customWidth="1"/>
    <col min="12" max="12" width="29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7.14062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100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7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71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7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45945</v>
      </c>
      <c r="F8" s="17"/>
      <c r="Q8" s="22" t="s">
        <v>31</v>
      </c>
      <c r="R8" s="21">
        <f>(R4+R5)/R2</f>
        <v>0</v>
      </c>
    </row>
    <row r="9" spans="1:21" x14ac:dyDescent="0.25">
      <c r="C9" s="60" t="s">
        <v>24</v>
      </c>
      <c r="D9" s="60"/>
      <c r="E9" s="14">
        <v>210</v>
      </c>
      <c r="G9" s="18" t="s">
        <v>43</v>
      </c>
      <c r="H9" s="56">
        <f>E9/2</f>
        <v>105</v>
      </c>
      <c r="J9" s="23" t="s">
        <v>13</v>
      </c>
      <c r="K9" s="24">
        <f>MAX(M11:M60)</f>
        <v>61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6</v>
      </c>
      <c r="B11" s="51" t="s">
        <v>12</v>
      </c>
      <c r="C11" s="34" t="s">
        <v>120</v>
      </c>
      <c r="D11" s="34" t="s">
        <v>124</v>
      </c>
      <c r="E11" s="34" t="s">
        <v>124</v>
      </c>
      <c r="F11" s="35"/>
      <c r="G11" s="36"/>
      <c r="H11" s="36"/>
      <c r="I11" s="38"/>
      <c r="J11" s="37" t="s">
        <v>46</v>
      </c>
      <c r="K11" s="38" t="s">
        <v>102</v>
      </c>
      <c r="L11" s="57" t="s">
        <v>108</v>
      </c>
      <c r="M11" s="40">
        <v>61</v>
      </c>
      <c r="N11" s="31">
        <f t="shared" ref="N11:N42" si="0">IF(M11="","",M11/$E$9)</f>
        <v>0.2904761904761905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участник</v>
      </c>
      <c r="Q11" s="37" t="s">
        <v>69</v>
      </c>
      <c r="R11" s="43" t="s">
        <v>46</v>
      </c>
    </row>
    <row r="12" spans="1:21" s="32" customFormat="1" ht="12.95" customHeight="1" x14ac:dyDescent="0.2">
      <c r="A12" s="28">
        <v>3</v>
      </c>
      <c r="B12" s="51" t="s">
        <v>12</v>
      </c>
      <c r="C12" s="34" t="s">
        <v>121</v>
      </c>
      <c r="D12" s="34" t="s">
        <v>121</v>
      </c>
      <c r="E12" s="34" t="s">
        <v>113</v>
      </c>
      <c r="F12" s="44"/>
      <c r="G12" s="36"/>
      <c r="H12" s="36"/>
      <c r="I12" s="38"/>
      <c r="J12" s="37" t="s">
        <v>46</v>
      </c>
      <c r="K12" s="46" t="s">
        <v>103</v>
      </c>
      <c r="L12" s="57" t="s">
        <v>105</v>
      </c>
      <c r="M12" s="40">
        <v>53</v>
      </c>
      <c r="N12" s="31">
        <f t="shared" si="0"/>
        <v>0.25238095238095237</v>
      </c>
      <c r="O12" s="31">
        <f t="shared" si="1"/>
        <v>0.86885245901639341</v>
      </c>
      <c r="P12" s="41" t="str">
        <f t="shared" si="2"/>
        <v>участник</v>
      </c>
      <c r="Q12" s="37" t="s">
        <v>69</v>
      </c>
      <c r="R12" s="43" t="s">
        <v>46</v>
      </c>
    </row>
    <row r="13" spans="1:21" ht="12.6" customHeight="1" x14ac:dyDescent="0.25">
      <c r="A13" s="28">
        <v>2</v>
      </c>
      <c r="B13" s="51" t="s">
        <v>12</v>
      </c>
      <c r="C13" s="34" t="s">
        <v>122</v>
      </c>
      <c r="D13" s="34" t="s">
        <v>125</v>
      </c>
      <c r="E13" s="34" t="s">
        <v>122</v>
      </c>
      <c r="F13" s="35"/>
      <c r="G13" s="36"/>
      <c r="H13" s="36"/>
      <c r="I13" s="38"/>
      <c r="J13" s="37" t="s">
        <v>46</v>
      </c>
      <c r="K13" s="38" t="s">
        <v>102</v>
      </c>
      <c r="L13" s="57" t="s">
        <v>109</v>
      </c>
      <c r="M13" s="40">
        <v>46</v>
      </c>
      <c r="N13" s="31">
        <f t="shared" si="0"/>
        <v>0.21904761904761905</v>
      </c>
      <c r="O13" s="31">
        <f t="shared" si="1"/>
        <v>0.75409836065573765</v>
      </c>
      <c r="P13" s="41" t="str">
        <f t="shared" si="2"/>
        <v>участник</v>
      </c>
      <c r="Q13" s="37" t="s">
        <v>69</v>
      </c>
      <c r="R13" s="43" t="s">
        <v>46</v>
      </c>
    </row>
    <row r="14" spans="1:21" x14ac:dyDescent="0.25">
      <c r="A14" s="28">
        <v>4</v>
      </c>
      <c r="B14" s="51" t="s">
        <v>12</v>
      </c>
      <c r="C14" s="34" t="s">
        <v>121</v>
      </c>
      <c r="D14" s="34" t="s">
        <v>113</v>
      </c>
      <c r="E14" s="34" t="s">
        <v>113</v>
      </c>
      <c r="F14" s="35"/>
      <c r="G14" s="36"/>
      <c r="H14" s="36"/>
      <c r="I14" s="38"/>
      <c r="J14" s="37" t="s">
        <v>46</v>
      </c>
      <c r="K14" s="38" t="s">
        <v>103</v>
      </c>
      <c r="L14" s="57" t="s">
        <v>110</v>
      </c>
      <c r="M14" s="40">
        <v>24</v>
      </c>
      <c r="N14" s="31">
        <f t="shared" si="0"/>
        <v>0.11428571428571428</v>
      </c>
      <c r="O14" s="31">
        <f t="shared" si="1"/>
        <v>0.39344262295081966</v>
      </c>
      <c r="P14" s="41" t="str">
        <f t="shared" si="2"/>
        <v>участник</v>
      </c>
      <c r="Q14" s="37" t="s">
        <v>69</v>
      </c>
      <c r="R14" s="43" t="s">
        <v>46</v>
      </c>
    </row>
    <row r="15" spans="1:21" x14ac:dyDescent="0.25">
      <c r="A15" s="28">
        <v>7</v>
      </c>
      <c r="B15" s="51" t="s">
        <v>12</v>
      </c>
      <c r="C15" s="34" t="s">
        <v>123</v>
      </c>
      <c r="D15" s="34" t="s">
        <v>126</v>
      </c>
      <c r="E15" s="34" t="s">
        <v>124</v>
      </c>
      <c r="F15" s="35"/>
      <c r="G15" s="36"/>
      <c r="H15" s="36"/>
      <c r="I15" s="38"/>
      <c r="J15" s="37" t="s">
        <v>46</v>
      </c>
      <c r="K15" s="38" t="s">
        <v>102</v>
      </c>
      <c r="L15" s="57" t="s">
        <v>106</v>
      </c>
      <c r="M15" s="40">
        <v>10</v>
      </c>
      <c r="N15" s="31">
        <f t="shared" si="0"/>
        <v>4.7619047619047616E-2</v>
      </c>
      <c r="O15" s="31">
        <f t="shared" si="1"/>
        <v>0.16393442622950818</v>
      </c>
      <c r="P15" s="41" t="str">
        <f t="shared" si="2"/>
        <v>участник</v>
      </c>
      <c r="Q15" s="37" t="s">
        <v>69</v>
      </c>
      <c r="R15" s="43" t="s">
        <v>46</v>
      </c>
    </row>
    <row r="16" spans="1:21" ht="28.5" x14ac:dyDescent="0.25">
      <c r="A16" s="28">
        <v>1</v>
      </c>
      <c r="B16" s="51" t="s">
        <v>12</v>
      </c>
      <c r="C16" s="34" t="s">
        <v>122</v>
      </c>
      <c r="D16" s="34" t="s">
        <v>113</v>
      </c>
      <c r="E16" s="34" t="s">
        <v>113</v>
      </c>
      <c r="F16" s="35"/>
      <c r="G16" s="36"/>
      <c r="H16" s="36"/>
      <c r="I16" s="38"/>
      <c r="J16" s="37" t="s">
        <v>46</v>
      </c>
      <c r="K16" s="38" t="s">
        <v>101</v>
      </c>
      <c r="L16" s="57" t="s">
        <v>104</v>
      </c>
      <c r="M16" s="40">
        <v>6</v>
      </c>
      <c r="N16" s="31">
        <f t="shared" si="0"/>
        <v>2.8571428571428571E-2</v>
      </c>
      <c r="O16" s="31">
        <f t="shared" si="1"/>
        <v>9.8360655737704916E-2</v>
      </c>
      <c r="P16" s="41" t="str">
        <f t="shared" si="2"/>
        <v>участник</v>
      </c>
      <c r="Q16" s="37" t="s">
        <v>69</v>
      </c>
      <c r="R16" s="43" t="s">
        <v>46</v>
      </c>
    </row>
    <row r="17" spans="1:18" x14ac:dyDescent="0.25">
      <c r="A17" s="28">
        <v>5</v>
      </c>
      <c r="B17" s="51" t="s">
        <v>12</v>
      </c>
      <c r="C17" s="34" t="s">
        <v>115</v>
      </c>
      <c r="D17" s="34" t="s">
        <v>116</v>
      </c>
      <c r="E17" s="34" t="s">
        <v>113</v>
      </c>
      <c r="F17" s="35"/>
      <c r="G17" s="36"/>
      <c r="H17" s="36"/>
      <c r="I17" s="38"/>
      <c r="J17" s="37" t="s">
        <v>46</v>
      </c>
      <c r="K17" s="38" t="s">
        <v>101</v>
      </c>
      <c r="L17" s="57" t="s">
        <v>107</v>
      </c>
      <c r="M17" s="40">
        <v>4</v>
      </c>
      <c r="N17" s="31">
        <f t="shared" si="0"/>
        <v>1.9047619047619049E-2</v>
      </c>
      <c r="O17" s="31">
        <f t="shared" si="1"/>
        <v>6.5573770491803282E-2</v>
      </c>
      <c r="P17" s="41" t="str">
        <f t="shared" si="2"/>
        <v>участник</v>
      </c>
      <c r="Q17" s="37" t="s">
        <v>69</v>
      </c>
      <c r="R17" s="43" t="s">
        <v>46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opLeftCell="B6" workbookViewId="0">
      <selection activeCell="E14" sqref="E1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COUNTA(M11:M14)</f>
        <v>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COUNTIF(P11:P14,"победитель")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COUNTIF(P11:P14,"призер")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COUNTIF(P11:P14,"участник")</f>
        <v>3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45945</v>
      </c>
      <c r="F8" s="17"/>
      <c r="Q8" s="22" t="s">
        <v>31</v>
      </c>
      <c r="R8" s="21">
        <f>(R4+R5)/R2</f>
        <v>0.25</v>
      </c>
    </row>
    <row r="9" spans="1:21" x14ac:dyDescent="0.25">
      <c r="C9" s="60" t="s">
        <v>24</v>
      </c>
      <c r="D9" s="60"/>
      <c r="E9" s="14">
        <v>136</v>
      </c>
      <c r="G9" s="18" t="s">
        <v>43</v>
      </c>
      <c r="H9" s="56">
        <f>E9/2</f>
        <v>68</v>
      </c>
      <c r="J9" s="23" t="s">
        <v>13</v>
      </c>
      <c r="K9" s="24">
        <f>MAX(M11:M14)</f>
        <v>65</v>
      </c>
      <c r="L9" s="25" t="str">
        <f>IF(K9*100/E9&gt;=50,"победитель","участник")</f>
        <v>участник</v>
      </c>
      <c r="P9" s="26">
        <f>R8-45%</f>
        <v>-0.2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112</v>
      </c>
      <c r="D11" s="34" t="s">
        <v>115</v>
      </c>
      <c r="E11" s="34" t="s">
        <v>113</v>
      </c>
      <c r="F11" s="44"/>
      <c r="G11" s="36"/>
      <c r="H11" s="36"/>
      <c r="I11" s="45"/>
      <c r="J11" s="45" t="s">
        <v>46</v>
      </c>
      <c r="K11" s="46" t="s">
        <v>47</v>
      </c>
      <c r="L11" s="39" t="s">
        <v>51</v>
      </c>
      <c r="M11" s="40">
        <v>65</v>
      </c>
      <c r="N11" s="31">
        <f>IF(M11="","",M11/$E$9)</f>
        <v>0.47794117647058826</v>
      </c>
      <c r="O11" s="31">
        <f>IF(M11="","",M11/$K$9)</f>
        <v>1</v>
      </c>
      <c r="P11" s="41" t="s">
        <v>111</v>
      </c>
      <c r="Q11" s="37" t="s">
        <v>48</v>
      </c>
      <c r="R11" s="43" t="s">
        <v>46</v>
      </c>
    </row>
    <row r="12" spans="1:21" s="32" customFormat="1" ht="12.95" customHeight="1" x14ac:dyDescent="0.2">
      <c r="A12" s="28">
        <v>1</v>
      </c>
      <c r="B12" s="51" t="s">
        <v>12</v>
      </c>
      <c r="C12" s="34" t="s">
        <v>113</v>
      </c>
      <c r="D12" s="34" t="s">
        <v>116</v>
      </c>
      <c r="E12" s="34" t="s">
        <v>118</v>
      </c>
      <c r="F12" s="35"/>
      <c r="G12" s="36"/>
      <c r="H12" s="36"/>
      <c r="I12" s="37"/>
      <c r="J12" s="37" t="s">
        <v>46</v>
      </c>
      <c r="K12" s="38" t="s">
        <v>47</v>
      </c>
      <c r="L12" s="39" t="s">
        <v>49</v>
      </c>
      <c r="M12" s="40">
        <v>48</v>
      </c>
      <c r="N12" s="31">
        <f>IF(M12="","",M12/$E$9)</f>
        <v>0.35294117647058826</v>
      </c>
      <c r="O12" s="31">
        <f>IF(M12="","",M12/$K$9)</f>
        <v>0.7384615384615385</v>
      </c>
      <c r="P12" s="41" t="str">
        <f>IF(M12="","",IF($K$9=M12,$L$9,IF(M12&gt;=$H$9,"призер","участник")))</f>
        <v>участник</v>
      </c>
      <c r="Q12" s="37" t="s">
        <v>48</v>
      </c>
      <c r="R12" s="43" t="s">
        <v>46</v>
      </c>
    </row>
    <row r="13" spans="1:21" x14ac:dyDescent="0.25">
      <c r="A13" s="28">
        <v>2</v>
      </c>
      <c r="B13" s="51" t="s">
        <v>12</v>
      </c>
      <c r="C13" s="34" t="s">
        <v>112</v>
      </c>
      <c r="D13" s="34" t="s">
        <v>117</v>
      </c>
      <c r="E13" s="34" t="s">
        <v>117</v>
      </c>
      <c r="F13" s="35"/>
      <c r="G13" s="36"/>
      <c r="H13" s="36"/>
      <c r="I13" s="37"/>
      <c r="J13" s="37" t="s">
        <v>46</v>
      </c>
      <c r="K13" s="38" t="s">
        <v>47</v>
      </c>
      <c r="L13" s="39" t="s">
        <v>50</v>
      </c>
      <c r="M13" s="40">
        <v>40</v>
      </c>
      <c r="N13" s="31">
        <f>IF(M13="","",M13/$E$9)</f>
        <v>0.29411764705882354</v>
      </c>
      <c r="O13" s="31">
        <f>IF(M13="","",M13/$K$9)</f>
        <v>0.61538461538461542</v>
      </c>
      <c r="P13" s="41" t="str">
        <f>IF(M13="","",IF($K$9=M13,$L$9,IF(M13&gt;=$H$9,"призер","участник")))</f>
        <v>участник</v>
      </c>
      <c r="Q13" s="37" t="s">
        <v>48</v>
      </c>
      <c r="R13" s="43" t="s">
        <v>46</v>
      </c>
    </row>
    <row r="14" spans="1:21" x14ac:dyDescent="0.25">
      <c r="A14" s="28">
        <v>4</v>
      </c>
      <c r="B14" s="51" t="s">
        <v>12</v>
      </c>
      <c r="C14" s="34" t="s">
        <v>114</v>
      </c>
      <c r="D14" s="34" t="s">
        <v>113</v>
      </c>
      <c r="E14" s="34" t="s">
        <v>119</v>
      </c>
      <c r="F14" s="35"/>
      <c r="G14" s="36"/>
      <c r="H14" s="36"/>
      <c r="I14" s="37"/>
      <c r="J14" s="37" t="s">
        <v>46</v>
      </c>
      <c r="K14" s="38" t="s">
        <v>47</v>
      </c>
      <c r="L14" s="39" t="s">
        <v>52</v>
      </c>
      <c r="M14" s="40">
        <v>32</v>
      </c>
      <c r="N14" s="31">
        <f>IF(M14="","",M14/$E$9)</f>
        <v>0.23529411764705882</v>
      </c>
      <c r="O14" s="31">
        <f>IF(M14="","",M14/$K$9)</f>
        <v>0.49230769230769234</v>
      </c>
      <c r="P14" s="41" t="str">
        <f>IF(M14="","",IF($K$9=M14,$L$9,IF(M14&gt;=$H$9,"призер","участник")))</f>
        <v>участник</v>
      </c>
      <c r="Q14" s="37" t="s">
        <v>48</v>
      </c>
      <c r="R14" s="43" t="s">
        <v>46</v>
      </c>
    </row>
    <row r="16" spans="1:21" x14ac:dyDescent="0.25">
      <c r="B16" s="33" t="s">
        <v>23</v>
      </c>
      <c r="C16" s="10" t="s">
        <v>53</v>
      </c>
      <c r="D16" s="10" t="s">
        <v>55</v>
      </c>
    </row>
    <row r="17" spans="3:4" x14ac:dyDescent="0.25">
      <c r="C17" s="10" t="s">
        <v>54</v>
      </c>
      <c r="D17" s="10" t="s">
        <v>56</v>
      </c>
    </row>
    <row r="18" spans="3:4" x14ac:dyDescent="0.25">
      <c r="D18" s="10" t="s">
        <v>57</v>
      </c>
    </row>
    <row r="19" spans="3:4" x14ac:dyDescent="0.25">
      <c r="D19" s="10" t="s">
        <v>58</v>
      </c>
    </row>
    <row r="20" spans="3:4" x14ac:dyDescent="0.25">
      <c r="D20" s="10" t="s">
        <v>59</v>
      </c>
    </row>
  </sheetData>
  <protectedRanges>
    <protectedRange sqref="N11:N14" name="Диапазон1_3_1"/>
    <protectedRange sqref="O11:O14" name="Диапазон1_1_1_1"/>
    <protectedRange sqref="P11:P14" name="Диапазон1_2_1_1_1"/>
  </protectedRanges>
  <autoFilter ref="A10:R10">
    <sortState ref="A11:R14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B21" sqref="B21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класс:10 класс'!R2)</f>
        <v>35</v>
      </c>
    </row>
    <row r="5" spans="2:4" s="4" customFormat="1" ht="24" customHeight="1" x14ac:dyDescent="0.2">
      <c r="B5" s="3" t="s">
        <v>28</v>
      </c>
      <c r="C5" s="1">
        <f>SUM('4 класс:10 класс'!R4)</f>
        <v>1</v>
      </c>
    </row>
    <row r="6" spans="2:4" s="4" customFormat="1" ht="24" customHeight="1" x14ac:dyDescent="0.2">
      <c r="B6" s="3" t="s">
        <v>29</v>
      </c>
      <c r="C6" s="1">
        <f>SUM('4 класс:10 класс'!R5)</f>
        <v>0</v>
      </c>
    </row>
    <row r="7" spans="2:4" s="4" customFormat="1" ht="24" customHeight="1" x14ac:dyDescent="0.2">
      <c r="B7" s="3" t="s">
        <v>30</v>
      </c>
      <c r="C7" s="1">
        <f>SUM('4 класс:10 класс'!R6)</f>
        <v>34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2.8571428571428571E-2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-0.42142857142857143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Сводная</vt:lpstr>
      <vt:lpstr>'10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2025-10-24T14:24:41Z</dcterms:modified>
</cp:coreProperties>
</file>